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c\Home\Documents\_Classes\CAUT\"/>
    </mc:Choice>
  </mc:AlternateContent>
  <bookViews>
    <workbookView xWindow="0" yWindow="0" windowWidth="21180" windowHeight="10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I9" i="1" l="1"/>
  <c r="G48" i="1"/>
  <c r="E9" i="1"/>
  <c r="G52" i="1"/>
  <c r="G46" i="1"/>
  <c r="S40" i="1"/>
  <c r="S39" i="1"/>
  <c r="S38" i="1"/>
  <c r="S37" i="1"/>
  <c r="Q37" i="1"/>
  <c r="G50" i="1"/>
  <c r="I13" i="1"/>
  <c r="G51" i="1" s="1"/>
  <c r="G47" i="1"/>
  <c r="I12" i="1"/>
  <c r="Q40" i="1"/>
  <c r="Q39" i="1"/>
  <c r="Q38" i="1"/>
  <c r="I25" i="1"/>
  <c r="I24" i="1"/>
  <c r="I23" i="1"/>
  <c r="I19" i="1"/>
  <c r="I18" i="1"/>
  <c r="I17" i="1"/>
  <c r="C16" i="1"/>
  <c r="M40" i="1"/>
  <c r="G40" i="1"/>
  <c r="E29" i="1"/>
  <c r="O40" i="1" s="1"/>
  <c r="E27" i="1"/>
  <c r="C22" i="1"/>
  <c r="E24" i="1" s="1"/>
  <c r="K38" i="1" s="1"/>
  <c r="E18" i="1"/>
  <c r="I38" i="1" s="1"/>
  <c r="E43" i="1"/>
  <c r="E44" i="1" s="1"/>
  <c r="D43" i="1"/>
  <c r="D44" i="1" s="1"/>
  <c r="C43" i="1"/>
  <c r="C44" i="1" s="1"/>
  <c r="E40" i="1"/>
  <c r="D40" i="1"/>
  <c r="C40" i="1"/>
  <c r="G39" i="1"/>
  <c r="G38" i="1"/>
  <c r="G37" i="1"/>
  <c r="E25" i="1" l="1"/>
  <c r="K39" i="1" s="1"/>
  <c r="E19" i="1"/>
  <c r="I39" i="1" s="1"/>
  <c r="E17" i="1"/>
  <c r="I37" i="1" s="1"/>
  <c r="E23" i="1"/>
  <c r="K37" i="1" s="1"/>
  <c r="G44" i="1"/>
  <c r="G43" i="1" s="1"/>
  <c r="K40" i="1" l="1"/>
  <c r="I40" i="1"/>
  <c r="G53" i="1" s="1"/>
  <c r="G54" i="1" s="1"/>
</calcChain>
</file>

<file path=xl/sharedStrings.xml><?xml version="1.0" encoding="utf-8"?>
<sst xmlns="http://schemas.openxmlformats.org/spreadsheetml/2006/main" count="95" uniqueCount="62">
  <si>
    <t>Piano Maintenance Budget Calculator</t>
  </si>
  <si>
    <t>by Mario Igrec</t>
  </si>
  <si>
    <t>Medium</t>
  </si>
  <si>
    <t>Cheap</t>
  </si>
  <si>
    <t>Expensive</t>
  </si>
  <si>
    <t>Number of pianos</t>
  </si>
  <si>
    <t>Action replacement cost</t>
  </si>
  <si>
    <t>Action replacement parts cost</t>
  </si>
  <si>
    <t>Action replacement hours</t>
  </si>
  <si>
    <t>Belly replacement cost</t>
  </si>
  <si>
    <t>Total</t>
  </si>
  <si>
    <t>Refinishing cost</t>
  </si>
  <si>
    <t>Piano replacement cost total</t>
  </si>
  <si>
    <t>Years</t>
  </si>
  <si>
    <t>Action replacement low wear</t>
  </si>
  <si>
    <t>Action replacement high wear</t>
  </si>
  <si>
    <t>Action replacement medium wear</t>
  </si>
  <si>
    <t>Refinishing</t>
  </si>
  <si>
    <t>Belly replacement</t>
  </si>
  <si>
    <t>Cost per year</t>
  </si>
  <si>
    <t>High wear</t>
  </si>
  <si>
    <t>Medium wear</t>
  </si>
  <si>
    <t>Low wear</t>
  </si>
  <si>
    <t>cost per year</t>
  </si>
  <si>
    <t>Restringing</t>
  </si>
  <si>
    <t>Belly</t>
  </si>
  <si>
    <t>replacement</t>
  </si>
  <si>
    <t>Action</t>
  </si>
  <si>
    <t>Inflation is not accounted for!</t>
  </si>
  <si>
    <t>Total labor hours</t>
  </si>
  <si>
    <t>Supplies</t>
  </si>
  <si>
    <t>Contractors</t>
  </si>
  <si>
    <t>Training</t>
  </si>
  <si>
    <t>Misc</t>
  </si>
  <si>
    <t>Labor hrs. per year</t>
  </si>
  <si>
    <t>per year</t>
  </si>
  <si>
    <t>Avg tunings per piano per year</t>
  </si>
  <si>
    <t>Weeks worked per year</t>
  </si>
  <si>
    <t xml:space="preserve">Tuning labor hours </t>
  </si>
  <si>
    <t>Service hours per piano per year</t>
  </si>
  <si>
    <t>Servicing per year</t>
  </si>
  <si>
    <t>labor hours</t>
  </si>
  <si>
    <t>Piano replacement avg. cost</t>
  </si>
  <si>
    <t>Piano replacement avg. years</t>
  </si>
  <si>
    <t>Rebuilding per year</t>
  </si>
  <si>
    <t>Piano tunings per year</t>
  </si>
  <si>
    <t>Restringing parts cost</t>
  </si>
  <si>
    <t>Restringing, chipping, tuning hours</t>
  </si>
  <si>
    <t>Restringing cost</t>
  </si>
  <si>
    <t>Restringing high wear</t>
  </si>
  <si>
    <t>Restringing medium wear</t>
  </si>
  <si>
    <t>Restringing low wear</t>
  </si>
  <si>
    <t>Other costs</t>
  </si>
  <si>
    <t>Piano moving</t>
  </si>
  <si>
    <t>TOTAL MAINTENANCE BUDGET NEEDED</t>
  </si>
  <si>
    <t>PEOPLE NEEDED</t>
  </si>
  <si>
    <t>Pay per hour</t>
  </si>
  <si>
    <t>Labor cost per hour (incl. benefits of 30% of pay rate)</t>
  </si>
  <si>
    <t>Yearly salary</t>
  </si>
  <si>
    <t>PIANO REPLACEMENT BUDGET NEEDED</t>
  </si>
  <si>
    <t>SALARIES NEEDED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</si>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</sst>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.0_);_(* \(#,##0.0\);_(* &quot;-&quot;??_);_(@_)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0" fillId="0" borderId="0" xfId="2" applyNumberFormat="1" applyFont="1"/>
    <xf numFmtId="164" fontId="2" fillId="0" borderId="0" xfId="2" applyNumberFormat="1" applyFont="1"/>
    <xf numFmtId="2" fontId="0" fillId="0" borderId="0" xfId="0" applyNumberFormat="1"/>
    <xf numFmtId="1" fontId="0" fillId="0" borderId="0" xfId="0" applyNumberFormat="1"/>
    <xf numFmtId="164" fontId="2" fillId="0" borderId="0" xfId="2" applyNumberFormat="1" applyFont="1" applyFill="1"/>
    <xf numFmtId="164" fontId="0" fillId="0" borderId="0" xfId="0" applyNumberFormat="1"/>
    <xf numFmtId="44" fontId="0" fillId="0" borderId="0" xfId="0" applyNumberFormat="1"/>
    <xf numFmtId="164" fontId="0" fillId="0" borderId="1" xfId="2" applyNumberFormat="1" applyFont="1" applyBorder="1"/>
    <xf numFmtId="0" fontId="0" fillId="0" borderId="1" xfId="0" applyBorder="1"/>
    <xf numFmtId="1" fontId="0" fillId="0" borderId="1" xfId="2" applyNumberFormat="1" applyFont="1" applyBorder="1"/>
    <xf numFmtId="0" fontId="2" fillId="0" borderId="0" xfId="0" applyFont="1" applyFill="1"/>
    <xf numFmtId="0" fontId="0" fillId="0" borderId="0" xfId="0" applyFill="1"/>
    <xf numFmtId="1" fontId="0" fillId="0" borderId="1" xfId="0" applyNumberFormat="1" applyBorder="1"/>
    <xf numFmtId="0" fontId="0" fillId="0" borderId="0" xfId="0" applyFont="1"/>
    <xf numFmtId="0" fontId="0" fillId="0" borderId="0" xfId="0" applyFont="1" applyFill="1"/>
    <xf numFmtId="164" fontId="2" fillId="0" borderId="0" xfId="0" applyNumberFormat="1" applyFont="1"/>
    <xf numFmtId="44" fontId="0" fillId="0" borderId="1" xfId="2" applyNumberFormat="1" applyFont="1" applyBorder="1"/>
    <xf numFmtId="1" fontId="2" fillId="0" borderId="0" xfId="0" applyNumberFormat="1" applyFont="1"/>
    <xf numFmtId="2" fontId="0" fillId="0" borderId="1" xfId="2" applyNumberFormat="1" applyFont="1" applyBorder="1"/>
    <xf numFmtId="165" fontId="0" fillId="0" borderId="1" xfId="2" applyNumberFormat="1" applyFont="1" applyBorder="1"/>
    <xf numFmtId="166" fontId="2" fillId="0" borderId="0" xfId="1" applyNumberFormat="1" applyFont="1" applyFill="1"/>
    <xf numFmtId="164" fontId="1" fillId="0" borderId="0" xfId="2" applyNumberFormat="1" applyFont="1" applyFill="1"/>
    <xf numFmtId="167" fontId="0" fillId="0" borderId="1" xfId="1" applyNumberFormat="1" applyFont="1" applyBorder="1"/>
    <xf numFmtId="167" fontId="1" fillId="0" borderId="0" xfId="1" applyNumberFormat="1" applyFont="1" applyFill="1"/>
    <xf numFmtId="164" fontId="0" fillId="0" borderId="0" xfId="0" applyNumberFormat="1" applyFont="1" applyFill="1"/>
    <xf numFmtId="164" fontId="0" fillId="0" borderId="0" xfId="0" applyNumberFormat="1" applyFont="1"/>
    <xf numFmtId="14" fontId="0" fillId="0" borderId="0" xfId="0" applyNumberFormat="1"/>
    <xf numFmtId="0" fontId="3" fillId="0" borderId="0" xfId="0" applyFont="1"/>
    <xf numFmtId="0" fontId="0" fillId="2" borderId="0" xfId="0" applyFont="1" applyFill="1"/>
    <xf numFmtId="0" fontId="4" fillId="0" borderId="0" xfId="0" applyFont="1"/>
    <xf numFmtId="164" fontId="5" fillId="0" borderId="0" xfId="0" applyNumberFormat="1" applyFont="1"/>
    <xf numFmtId="0" fontId="5" fillId="0" borderId="0" xfId="0" applyFont="1"/>
    <xf numFmtId="166" fontId="5" fillId="0" borderId="0" xfId="1" applyNumberFormat="1" applyFont="1" applyFill="1"/>
    <xf numFmtId="164" fontId="5" fillId="0" borderId="0" xfId="2" applyNumberFormat="1" applyFont="1" applyFill="1"/>
    <xf numFmtId="0" fontId="4" fillId="0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zoomScaleNormal="100" workbookViewId="0">
      <selection activeCell="A3" sqref="A3"/>
    </sheetView>
  </sheetViews>
  <sheetFormatPr defaultRowHeight="15" x14ac:dyDescent="0.25"/>
  <cols>
    <col min="1" max="1" width="34.5703125" customWidth="1"/>
    <col min="2" max="2" width="14" customWidth="1"/>
    <col min="3" max="3" width="15.140625" customWidth="1"/>
    <col min="4" max="4" width="15.42578125" customWidth="1"/>
    <col min="5" max="5" width="15.5703125" customWidth="1"/>
    <col min="6" max="6" width="2.42578125" customWidth="1"/>
    <col min="7" max="7" width="16.28515625" customWidth="1"/>
    <col min="8" max="8" width="17.28515625" customWidth="1"/>
    <col min="9" max="9" width="13.85546875" customWidth="1"/>
    <col min="10" max="10" width="3.28515625" customWidth="1"/>
    <col min="11" max="11" width="12.7109375" customWidth="1"/>
    <col min="12" max="12" width="2.5703125" customWidth="1"/>
    <col min="13" max="13" width="15.140625" customWidth="1"/>
    <col min="14" max="14" width="2.140625" customWidth="1"/>
    <col min="15" max="15" width="14" customWidth="1"/>
  </cols>
  <sheetData>
    <row r="1" spans="1:9" ht="18.75" x14ac:dyDescent="0.3">
      <c r="A1" s="33" t="s">
        <v>0</v>
      </c>
      <c r="D1" t="s">
        <v>28</v>
      </c>
    </row>
    <row r="2" spans="1:9" x14ac:dyDescent="0.25">
      <c r="A2" s="29" t="s">
        <v>1</v>
      </c>
      <c r="B2" s="28">
        <v>43784</v>
      </c>
    </row>
    <row r="4" spans="1:9" x14ac:dyDescent="0.25">
      <c r="A4" t="s">
        <v>42</v>
      </c>
      <c r="B4" t="s">
        <v>3</v>
      </c>
      <c r="C4" s="9">
        <v>8000</v>
      </c>
    </row>
    <row r="5" spans="1:9" x14ac:dyDescent="0.25">
      <c r="B5" t="s">
        <v>2</v>
      </c>
      <c r="C5" s="9">
        <v>36000</v>
      </c>
    </row>
    <row r="6" spans="1:9" x14ac:dyDescent="0.25">
      <c r="B6" t="s">
        <v>4</v>
      </c>
      <c r="C6" s="9">
        <v>80000</v>
      </c>
    </row>
    <row r="7" spans="1:9" x14ac:dyDescent="0.25">
      <c r="A7" t="s">
        <v>43</v>
      </c>
      <c r="C7" s="14">
        <v>40</v>
      </c>
    </row>
    <row r="9" spans="1:9" x14ac:dyDescent="0.25">
      <c r="A9" t="s">
        <v>57</v>
      </c>
      <c r="C9" s="18">
        <v>30</v>
      </c>
      <c r="D9" t="s">
        <v>56</v>
      </c>
      <c r="E9" s="8">
        <f>C9*0.769230769230769</f>
        <v>23.076923076923073</v>
      </c>
      <c r="H9" t="s">
        <v>58</v>
      </c>
      <c r="I9" s="8">
        <f>E9*40*52</f>
        <v>47999.999999999985</v>
      </c>
    </row>
    <row r="10" spans="1:9" x14ac:dyDescent="0.25">
      <c r="A10" t="s">
        <v>37</v>
      </c>
      <c r="C10" s="21">
        <v>46</v>
      </c>
    </row>
    <row r="11" spans="1:9" x14ac:dyDescent="0.25">
      <c r="A11" t="s">
        <v>38</v>
      </c>
      <c r="C11" s="20">
        <v>1.25</v>
      </c>
    </row>
    <row r="12" spans="1:9" x14ac:dyDescent="0.25">
      <c r="A12" t="s">
        <v>36</v>
      </c>
      <c r="C12" s="21">
        <v>8</v>
      </c>
      <c r="H12" t="s">
        <v>34</v>
      </c>
      <c r="I12" s="4">
        <f>C11*C12</f>
        <v>10</v>
      </c>
    </row>
    <row r="13" spans="1:9" x14ac:dyDescent="0.25">
      <c r="A13" t="s">
        <v>39</v>
      </c>
      <c r="C13" s="21">
        <v>8</v>
      </c>
      <c r="H13" t="s">
        <v>34</v>
      </c>
      <c r="I13" s="4">
        <f>C13</f>
        <v>8</v>
      </c>
    </row>
    <row r="14" spans="1:9" x14ac:dyDescent="0.25">
      <c r="A14" t="s">
        <v>7</v>
      </c>
      <c r="C14" s="9">
        <v>5000</v>
      </c>
    </row>
    <row r="15" spans="1:9" x14ac:dyDescent="0.25">
      <c r="A15" t="s">
        <v>8</v>
      </c>
      <c r="C15" s="10">
        <v>100</v>
      </c>
    </row>
    <row r="16" spans="1:9" x14ac:dyDescent="0.25">
      <c r="A16" t="s">
        <v>6</v>
      </c>
      <c r="C16" s="9">
        <f>C14+(C15*C9)</f>
        <v>8000</v>
      </c>
    </row>
    <row r="17" spans="1:9" x14ac:dyDescent="0.25">
      <c r="A17" t="s">
        <v>15</v>
      </c>
      <c r="B17" t="s">
        <v>13</v>
      </c>
      <c r="C17" s="11">
        <v>5</v>
      </c>
      <c r="D17" t="s">
        <v>19</v>
      </c>
      <c r="E17" s="7">
        <f>C16/C17</f>
        <v>1600</v>
      </c>
      <c r="H17" t="s">
        <v>34</v>
      </c>
      <c r="I17" s="4">
        <f>C15/C17</f>
        <v>20</v>
      </c>
    </row>
    <row r="18" spans="1:9" x14ac:dyDescent="0.25">
      <c r="A18" t="s">
        <v>16</v>
      </c>
      <c r="B18" t="s">
        <v>13</v>
      </c>
      <c r="C18" s="11">
        <v>10</v>
      </c>
      <c r="D18" t="s">
        <v>19</v>
      </c>
      <c r="E18" s="7">
        <f>C16/C18</f>
        <v>800</v>
      </c>
      <c r="H18" t="s">
        <v>34</v>
      </c>
      <c r="I18" s="4">
        <f>C15/C18</f>
        <v>10</v>
      </c>
    </row>
    <row r="19" spans="1:9" x14ac:dyDescent="0.25">
      <c r="A19" t="s">
        <v>14</v>
      </c>
      <c r="B19" t="s">
        <v>13</v>
      </c>
      <c r="C19" s="11">
        <v>15</v>
      </c>
      <c r="D19" t="s">
        <v>19</v>
      </c>
      <c r="E19" s="7">
        <f>C16/C19</f>
        <v>533.33333333333337</v>
      </c>
      <c r="H19" t="s">
        <v>34</v>
      </c>
      <c r="I19" s="4">
        <f>C15/C19</f>
        <v>6.666666666666667</v>
      </c>
    </row>
    <row r="20" spans="1:9" x14ac:dyDescent="0.25">
      <c r="A20" t="s">
        <v>46</v>
      </c>
      <c r="C20" s="9">
        <v>600</v>
      </c>
      <c r="I20" s="4"/>
    </row>
    <row r="21" spans="1:9" x14ac:dyDescent="0.25">
      <c r="A21" t="s">
        <v>47</v>
      </c>
      <c r="C21" s="11">
        <v>22</v>
      </c>
      <c r="I21" s="4"/>
    </row>
    <row r="22" spans="1:9" x14ac:dyDescent="0.25">
      <c r="A22" t="s">
        <v>48</v>
      </c>
      <c r="C22" s="9">
        <f>C20+(C9*C21)</f>
        <v>1260</v>
      </c>
      <c r="I22" s="4"/>
    </row>
    <row r="23" spans="1:9" x14ac:dyDescent="0.25">
      <c r="A23" t="s">
        <v>49</v>
      </c>
      <c r="B23" t="s">
        <v>13</v>
      </c>
      <c r="C23" s="24">
        <v>10</v>
      </c>
      <c r="D23" t="s">
        <v>19</v>
      </c>
      <c r="E23" s="7">
        <f>C22/C23</f>
        <v>126</v>
      </c>
      <c r="H23" t="s">
        <v>34</v>
      </c>
      <c r="I23" s="4">
        <f>C21/C23</f>
        <v>2.2000000000000002</v>
      </c>
    </row>
    <row r="24" spans="1:9" x14ac:dyDescent="0.25">
      <c r="A24" t="s">
        <v>50</v>
      </c>
      <c r="B24" t="s">
        <v>13</v>
      </c>
      <c r="C24" s="24">
        <v>15</v>
      </c>
      <c r="D24" t="s">
        <v>19</v>
      </c>
      <c r="E24" s="7">
        <f>C22/C24</f>
        <v>84</v>
      </c>
      <c r="H24" t="s">
        <v>34</v>
      </c>
      <c r="I24" s="4">
        <f>C21/C24</f>
        <v>1.4666666666666666</v>
      </c>
    </row>
    <row r="25" spans="1:9" x14ac:dyDescent="0.25">
      <c r="A25" t="s">
        <v>51</v>
      </c>
      <c r="B25" t="s">
        <v>13</v>
      </c>
      <c r="C25" s="24">
        <v>20</v>
      </c>
      <c r="D25" t="s">
        <v>19</v>
      </c>
      <c r="E25" s="7">
        <f>C22/C25</f>
        <v>63</v>
      </c>
      <c r="H25" t="s">
        <v>34</v>
      </c>
      <c r="I25" s="4">
        <f>C21/C25</f>
        <v>1.1000000000000001</v>
      </c>
    </row>
    <row r="26" spans="1:9" x14ac:dyDescent="0.25">
      <c r="A26" t="s">
        <v>9</v>
      </c>
      <c r="C26" s="9">
        <v>15000</v>
      </c>
    </row>
    <row r="27" spans="1:9" x14ac:dyDescent="0.25">
      <c r="A27" t="s">
        <v>18</v>
      </c>
      <c r="B27" t="s">
        <v>13</v>
      </c>
      <c r="C27" s="11">
        <v>30</v>
      </c>
      <c r="D27" t="s">
        <v>19</v>
      </c>
      <c r="E27" s="7">
        <f>C26/C27</f>
        <v>500</v>
      </c>
    </row>
    <row r="28" spans="1:9" x14ac:dyDescent="0.25">
      <c r="A28" t="s">
        <v>11</v>
      </c>
      <c r="C28" s="9">
        <v>6000</v>
      </c>
    </row>
    <row r="29" spans="1:9" x14ac:dyDescent="0.25">
      <c r="A29" t="s">
        <v>17</v>
      </c>
      <c r="B29" t="s">
        <v>13</v>
      </c>
      <c r="C29" s="11">
        <v>30</v>
      </c>
      <c r="D29" t="s">
        <v>19</v>
      </c>
      <c r="E29" s="7">
        <f>C28/C29</f>
        <v>200</v>
      </c>
    </row>
    <row r="30" spans="1:9" x14ac:dyDescent="0.25">
      <c r="A30" t="s">
        <v>30</v>
      </c>
      <c r="C30" s="9">
        <v>5000</v>
      </c>
      <c r="E30" s="7"/>
    </row>
    <row r="31" spans="1:9" x14ac:dyDescent="0.25">
      <c r="A31" t="s">
        <v>53</v>
      </c>
      <c r="C31" s="9">
        <v>3000</v>
      </c>
      <c r="E31" s="7"/>
    </row>
    <row r="32" spans="1:9" x14ac:dyDescent="0.25">
      <c r="A32" t="s">
        <v>31</v>
      </c>
      <c r="C32" s="9">
        <v>2000</v>
      </c>
      <c r="E32" s="7"/>
    </row>
    <row r="33" spans="1:19" x14ac:dyDescent="0.25">
      <c r="A33" t="s">
        <v>32</v>
      </c>
      <c r="C33" s="9">
        <v>2000</v>
      </c>
      <c r="E33" s="7"/>
    </row>
    <row r="34" spans="1:19" x14ac:dyDescent="0.25">
      <c r="A34" t="s">
        <v>33</v>
      </c>
      <c r="C34" s="9">
        <v>2000</v>
      </c>
      <c r="E34" s="7"/>
      <c r="I34" t="s">
        <v>27</v>
      </c>
      <c r="Q34" t="s">
        <v>27</v>
      </c>
      <c r="S34" t="s">
        <v>24</v>
      </c>
    </row>
    <row r="35" spans="1:19" x14ac:dyDescent="0.25">
      <c r="C35" s="2"/>
      <c r="I35" s="16" t="s">
        <v>26</v>
      </c>
      <c r="K35" t="s">
        <v>24</v>
      </c>
      <c r="M35" t="s">
        <v>25</v>
      </c>
      <c r="O35" t="s">
        <v>17</v>
      </c>
      <c r="Q35" t="s">
        <v>41</v>
      </c>
      <c r="S35" t="s">
        <v>41</v>
      </c>
    </row>
    <row r="36" spans="1:19" x14ac:dyDescent="0.25">
      <c r="A36" s="15" t="s">
        <v>5</v>
      </c>
      <c r="B36" s="16"/>
      <c r="C36" s="30" t="s">
        <v>3</v>
      </c>
      <c r="D36" s="30" t="s">
        <v>2</v>
      </c>
      <c r="E36" s="30" t="s">
        <v>4</v>
      </c>
      <c r="F36" s="16"/>
      <c r="G36" s="15" t="s">
        <v>10</v>
      </c>
      <c r="I36" t="s">
        <v>23</v>
      </c>
      <c r="K36" t="s">
        <v>23</v>
      </c>
      <c r="M36" t="s">
        <v>23</v>
      </c>
      <c r="O36" t="s">
        <v>23</v>
      </c>
      <c r="Q36" t="s">
        <v>35</v>
      </c>
      <c r="S36" t="s">
        <v>35</v>
      </c>
    </row>
    <row r="37" spans="1:19" x14ac:dyDescent="0.25">
      <c r="B37" s="30" t="s">
        <v>20</v>
      </c>
      <c r="C37" s="10">
        <v>10</v>
      </c>
      <c r="D37" s="10">
        <v>15</v>
      </c>
      <c r="E37" s="10">
        <v>5</v>
      </c>
      <c r="G37" s="12">
        <f>C37+D37+E37</f>
        <v>30</v>
      </c>
      <c r="I37" s="7">
        <f>G37*E17</f>
        <v>48000</v>
      </c>
      <c r="K37" s="7">
        <f>G37*E23</f>
        <v>3780</v>
      </c>
      <c r="M37" s="7"/>
      <c r="Q37" s="5">
        <f>I17*G37</f>
        <v>600</v>
      </c>
      <c r="S37" s="5">
        <f>I23*G37</f>
        <v>66</v>
      </c>
    </row>
    <row r="38" spans="1:19" x14ac:dyDescent="0.25">
      <c r="B38" s="30" t="s">
        <v>21</v>
      </c>
      <c r="C38" s="10">
        <v>10</v>
      </c>
      <c r="D38" s="10">
        <v>10</v>
      </c>
      <c r="E38" s="10">
        <v>5</v>
      </c>
      <c r="G38" s="12">
        <f>C38+D38+E38</f>
        <v>25</v>
      </c>
      <c r="I38" s="7">
        <f>G38*E18</f>
        <v>20000</v>
      </c>
      <c r="K38" s="7">
        <f>G38*E24</f>
        <v>2100</v>
      </c>
      <c r="Q38" s="5">
        <f>I18*G38</f>
        <v>250</v>
      </c>
      <c r="S38" s="5">
        <f>I24*G38</f>
        <v>36.666666666666664</v>
      </c>
    </row>
    <row r="39" spans="1:19" x14ac:dyDescent="0.25">
      <c r="B39" s="30" t="s">
        <v>22</v>
      </c>
      <c r="C39" s="10">
        <v>15</v>
      </c>
      <c r="D39" s="10">
        <v>5</v>
      </c>
      <c r="E39" s="10">
        <v>2</v>
      </c>
      <c r="G39" s="12">
        <f>C39+D39+E39</f>
        <v>22</v>
      </c>
      <c r="I39" s="7">
        <f>G39*E19</f>
        <v>11733.333333333334</v>
      </c>
      <c r="K39" s="7">
        <f>G39*E25</f>
        <v>1386</v>
      </c>
      <c r="Q39" s="5">
        <f>I19*G39</f>
        <v>146.66666666666669</v>
      </c>
      <c r="S39" s="5">
        <f>I25*G39</f>
        <v>24.200000000000003</v>
      </c>
    </row>
    <row r="40" spans="1:19" x14ac:dyDescent="0.25">
      <c r="A40" t="s">
        <v>10</v>
      </c>
      <c r="C40" s="1">
        <f>C37+C38+C39</f>
        <v>35</v>
      </c>
      <c r="D40" s="1">
        <f>D37+D38+D39</f>
        <v>30</v>
      </c>
      <c r="E40" s="1">
        <f>E37+E38+E39</f>
        <v>12</v>
      </c>
      <c r="F40" s="1"/>
      <c r="G40" s="12">
        <f>C37+D37+E37+C38+D38+E38+C39+D39+E39</f>
        <v>77</v>
      </c>
      <c r="I40" s="17">
        <f>I37+I38+I39</f>
        <v>79733.333333333328</v>
      </c>
      <c r="K40" s="17">
        <f>K37+K38+K39</f>
        <v>7266</v>
      </c>
      <c r="L40" s="1"/>
      <c r="M40" s="3">
        <f>G40*E27</f>
        <v>38500</v>
      </c>
      <c r="N40" s="1"/>
      <c r="O40" s="3">
        <f>G40*E29</f>
        <v>15400</v>
      </c>
      <c r="Q40" s="19">
        <f>Q37+Q38+Q39</f>
        <v>996.66666666666674</v>
      </c>
      <c r="S40" s="19">
        <f>S37+S38+S39</f>
        <v>126.86666666666666</v>
      </c>
    </row>
    <row r="41" spans="1:19" x14ac:dyDescent="0.25">
      <c r="D41" s="1"/>
      <c r="E41" s="1"/>
      <c r="F41" s="1"/>
      <c r="G41" s="12"/>
    </row>
    <row r="42" spans="1:19" x14ac:dyDescent="0.25">
      <c r="G42" s="13"/>
    </row>
    <row r="43" spans="1:19" x14ac:dyDescent="0.25">
      <c r="A43" t="s">
        <v>12</v>
      </c>
      <c r="B43" s="13"/>
      <c r="C43" s="23">
        <f>(C37+C38+C39)*C4</f>
        <v>280000</v>
      </c>
      <c r="D43" s="23">
        <f>(D37+D38+D39)*C5</f>
        <v>1080000</v>
      </c>
      <c r="E43" s="23">
        <f>(E37+E38+E39)*C6</f>
        <v>960000</v>
      </c>
      <c r="F43" s="23"/>
      <c r="G43" s="23">
        <f>C43+D43+G44</f>
        <v>1418000</v>
      </c>
      <c r="H43" s="13"/>
    </row>
    <row r="44" spans="1:19" ht="18.75" x14ac:dyDescent="0.3">
      <c r="A44" s="31" t="s">
        <v>59</v>
      </c>
      <c r="B44" s="13"/>
      <c r="C44" s="6">
        <f>C43/C7</f>
        <v>7000</v>
      </c>
      <c r="D44" s="6">
        <f>D43/C7</f>
        <v>27000</v>
      </c>
      <c r="E44" s="6">
        <f>E43/C7</f>
        <v>24000</v>
      </c>
      <c r="F44" s="6"/>
      <c r="G44" s="35">
        <f>C44+D44+E44</f>
        <v>58000</v>
      </c>
      <c r="H44" s="13"/>
    </row>
    <row r="45" spans="1:19" x14ac:dyDescent="0.25">
      <c r="B45" s="13"/>
      <c r="C45" s="13"/>
      <c r="D45" s="13"/>
      <c r="E45" s="13"/>
      <c r="F45" s="13"/>
      <c r="G45" s="13"/>
      <c r="H45" s="13"/>
    </row>
    <row r="46" spans="1:19" x14ac:dyDescent="0.25">
      <c r="A46" t="s">
        <v>29</v>
      </c>
      <c r="B46" s="13"/>
      <c r="C46" s="13"/>
      <c r="D46" s="13"/>
      <c r="E46" s="13"/>
      <c r="F46" s="13"/>
      <c r="G46" s="25">
        <f>Q40+S40+(I12*G40)+(I13*G40)</f>
        <v>2509.5333333333333</v>
      </c>
    </row>
    <row r="47" spans="1:19" ht="18.75" x14ac:dyDescent="0.3">
      <c r="A47" s="31" t="s">
        <v>55</v>
      </c>
      <c r="B47" s="13"/>
      <c r="C47" s="13"/>
      <c r="D47" s="13"/>
      <c r="E47" s="13"/>
      <c r="F47" s="13"/>
      <c r="G47" s="34">
        <f>G46/40/C10</f>
        <v>1.3638768115942028</v>
      </c>
    </row>
    <row r="48" spans="1:19" ht="18.75" x14ac:dyDescent="0.3">
      <c r="A48" s="36" t="s">
        <v>60</v>
      </c>
      <c r="B48" s="13"/>
      <c r="C48" s="13"/>
      <c r="D48" s="13"/>
      <c r="E48" s="13"/>
      <c r="F48" s="13"/>
      <c r="G48" s="32">
        <f>(E9*40*52)*G47</f>
        <v>65466.086956521714</v>
      </c>
      <c r="H48" s="13"/>
      <c r="I48" s="8"/>
    </row>
    <row r="49" spans="1:8" x14ac:dyDescent="0.25">
      <c r="B49" s="13"/>
      <c r="C49" s="13"/>
      <c r="D49" s="13"/>
      <c r="E49" s="13"/>
      <c r="F49" s="13"/>
      <c r="G49" s="22"/>
      <c r="H49" s="13"/>
    </row>
    <row r="50" spans="1:8" x14ac:dyDescent="0.25">
      <c r="A50" t="s">
        <v>45</v>
      </c>
      <c r="B50" s="13"/>
      <c r="C50" s="13"/>
      <c r="D50" s="13"/>
      <c r="E50" s="13"/>
      <c r="F50" s="13"/>
      <c r="G50" s="26">
        <f>G40*I12*C9</f>
        <v>23100</v>
      </c>
      <c r="H50" s="13"/>
    </row>
    <row r="51" spans="1:8" x14ac:dyDescent="0.25">
      <c r="A51" t="s">
        <v>40</v>
      </c>
      <c r="B51" s="13"/>
      <c r="C51" s="13"/>
      <c r="D51" s="13"/>
      <c r="E51" s="13"/>
      <c r="F51" s="13"/>
      <c r="G51" s="26">
        <f>G40*I13*C9</f>
        <v>18480</v>
      </c>
      <c r="H51" s="13"/>
    </row>
    <row r="52" spans="1:8" x14ac:dyDescent="0.25">
      <c r="A52" t="s">
        <v>52</v>
      </c>
      <c r="B52" s="13"/>
      <c r="C52" s="13"/>
      <c r="D52" s="13"/>
      <c r="E52" s="13"/>
      <c r="F52" s="13"/>
      <c r="G52" s="26">
        <f>C30++C31+C32+C33+C34</f>
        <v>14000</v>
      </c>
      <c r="H52" s="13"/>
    </row>
    <row r="53" spans="1:8" x14ac:dyDescent="0.25">
      <c r="A53" t="s">
        <v>44</v>
      </c>
      <c r="G53" s="27">
        <f>I40+K40+M40+O40</f>
        <v>140899.33333333331</v>
      </c>
    </row>
    <row r="54" spans="1:8" ht="18.75" x14ac:dyDescent="0.3">
      <c r="A54" s="31" t="s">
        <v>54</v>
      </c>
      <c r="G54" s="32">
        <f>SUM(G50:G53)</f>
        <v>196479.33333333331</v>
      </c>
    </row>
    <row r="56" spans="1:8" ht="18.75" x14ac:dyDescent="0.3">
      <c r="A56" s="31" t="s">
        <v>61</v>
      </c>
      <c r="G56" s="32">
        <f>G44+G48+G54</f>
        <v>319945.42028985504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Igrec</dc:creator>
  <cp:lastModifiedBy>Mario Igrec</cp:lastModifiedBy>
  <dcterms:created xsi:type="dcterms:W3CDTF">2019-11-16T02:10:15Z</dcterms:created>
  <dcterms:modified xsi:type="dcterms:W3CDTF">2019-11-16T15:43:51Z</dcterms:modified>
</cp:coreProperties>
</file>